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49" activeTab="0"/>
  </bookViews>
  <sheets>
    <sheet name="Приложение №2 с 01.09.2023" sheetId="1" r:id="rId1"/>
  </sheets>
  <definedNames/>
  <calcPr fullCalcOnLoad="1"/>
</workbook>
</file>

<file path=xl/sharedStrings.xml><?xml version="1.0" encoding="utf-8"?>
<sst xmlns="http://schemas.openxmlformats.org/spreadsheetml/2006/main" count="219" uniqueCount="141">
  <si>
    <t>Наименование услуги</t>
  </si>
  <si>
    <t>№ п/п</t>
  </si>
  <si>
    <t>Разработка анимации</t>
  </si>
  <si>
    <t>Организация производственного обучения, при отсутствии теоретического обучения (для проф. обучения) (ПО до 100ч.)</t>
  </si>
  <si>
    <t>Организация производственного обучения, при отсутствии теоретического обучения (для проф. обучения) (ПО от 100 до 200ч.)</t>
  </si>
  <si>
    <t>Тестирование водителей автотранспортных средств (проверка знаний ПДД)</t>
  </si>
  <si>
    <t xml:space="preserve">Организация производственного обучения машинистов самоходных машин на Восточном руднике </t>
  </si>
  <si>
    <t>Проверка знаний работников, принимаемых на подземные горные работы (Постановление №506 от 24.05.2012г.)</t>
  </si>
  <si>
    <t>за 1 человека</t>
  </si>
  <si>
    <t>за 1 курс,
за 1 человека</t>
  </si>
  <si>
    <t xml:space="preserve">Организация аттестации по ПБ </t>
  </si>
  <si>
    <t>за 1 час</t>
  </si>
  <si>
    <t>Тестирование профессиональных навыков на тренажерном комплексе</t>
  </si>
  <si>
    <t>Организация курсового обучения с последующей сдачей экзамена (т.о. до 100 ч.)</t>
  </si>
  <si>
    <t>Организация преддипломной практики</t>
  </si>
  <si>
    <t xml:space="preserve">Организация производственной практики </t>
  </si>
  <si>
    <t xml:space="preserve">Организация квалификационной практики </t>
  </si>
  <si>
    <t xml:space="preserve">Организация квалификационной практики (для группы ТПР юноши СПГУ)  </t>
  </si>
  <si>
    <t xml:space="preserve">Организация производственной практики (для группы ТПР девушки СПГУ) </t>
  </si>
  <si>
    <t xml:space="preserve">Организация ознакомительной практики в онлайн формате курс "Горное дело" </t>
  </si>
  <si>
    <t>Посещение Кировского рудника КФ АО "Апатит"</t>
  </si>
  <si>
    <t>Посещение Восточного рудника КФ АО "Апатит"</t>
  </si>
  <si>
    <t>Посещение фабрики КФ АО "Апатит"</t>
  </si>
  <si>
    <t>Организация обучения на площадке автодрома</t>
  </si>
  <si>
    <t>Разработка учебных программ</t>
  </si>
  <si>
    <t>за 1 лист</t>
  </si>
  <si>
    <t>за 1 минуту</t>
  </si>
  <si>
    <t>за 1 ролик</t>
  </si>
  <si>
    <t>за 1 документ</t>
  </si>
  <si>
    <t>Создание обучающего видеоролика</t>
  </si>
  <si>
    <t>Пересдача экзамена</t>
  </si>
  <si>
    <t>Оформление единой книжки взрывника (ЕКВ)</t>
  </si>
  <si>
    <t>Практики студентов Учебных заведений</t>
  </si>
  <si>
    <t>за 1 день</t>
  </si>
  <si>
    <t>Тестирование по инструкции №50 для работников на подземных горных работах</t>
  </si>
  <si>
    <t>Внеочередная проверка знаний для работников на подземных горных работах</t>
  </si>
  <si>
    <t>Тестирование взрывников на подземных горных работах перед сдачей экзамена в Ростехнадзоре (двухгодичка)</t>
  </si>
  <si>
    <t>Сопровождение курса при условии зачисления от 9 001 до 10 000 чел.</t>
  </si>
  <si>
    <t>Сопровождение курса при условии зачисления от 8 001 до 9 000 чел.</t>
  </si>
  <si>
    <t>Сопровождение курса при условии зачисления от 7 001 до 8 000 чел.</t>
  </si>
  <si>
    <t>Сопровождение курса при условии зачисления от 6 001 до 7 000 чел.</t>
  </si>
  <si>
    <t>Сопровождение курса при условии зачисления от 5 001 до 6 000 чел.</t>
  </si>
  <si>
    <t>Сопровождение курса при условии зачисления от 4 001 до 5 000 чел.</t>
  </si>
  <si>
    <t>Сопровождение курса при условии зачисления от 3 001 до 4 000 чел.</t>
  </si>
  <si>
    <t>Сопровождение курса при условии зачисления от 2 001 до 3 000 чел.</t>
  </si>
  <si>
    <t>Сопровождение курса при условии зачисления от 1 001 до 2 000 чел.</t>
  </si>
  <si>
    <t>Организация квалификационной практики  (для студентов группы ГГ СПГУ)</t>
  </si>
  <si>
    <t>Организация обучения в одной аудитории</t>
  </si>
  <si>
    <t>Единица измерения</t>
  </si>
  <si>
    <t>за 1 объект</t>
  </si>
  <si>
    <t xml:space="preserve">Организация ознакомительной практики при группе до 15 человек </t>
  </si>
  <si>
    <t xml:space="preserve">Организация ознакомительной практики при группе более 15 человек </t>
  </si>
  <si>
    <t>Сопровождение курса при условии зачисления от 51 
до 1 000 чел.</t>
  </si>
  <si>
    <t>Экскурсии (посещение объектов)</t>
  </si>
  <si>
    <t>Услуги Отдела профессионального обучения</t>
  </si>
  <si>
    <t xml:space="preserve">Проверка профессиональных навыков с использованием VR- технологий </t>
  </si>
  <si>
    <t>Проведение обучения с использованием VR- технологий</t>
  </si>
  <si>
    <t xml:space="preserve">за 1 час
за 1 человека 
</t>
  </si>
  <si>
    <t>Проверка практических навыков безопасного выполнения работ на высоте</t>
  </si>
  <si>
    <t>за 1 час
за 1 группу
(до 10 чел.)</t>
  </si>
  <si>
    <t>Экскурсия по Учебному центру с посещением тренажерных комплексов, в т.ч. VR-технологии</t>
  </si>
  <si>
    <t>Администрирование дистанционных курсов по корпоративным стандартам и программам ГК ФосАгро
(ПВД, СТО, Welcome-курс, Наставничество)</t>
  </si>
  <si>
    <t xml:space="preserve">Ознакомительная экскурсия на Кировском руднике КФ АО "Апатит" для вновь принятых сотрудников (за 1 группу до 15 человек)     </t>
  </si>
  <si>
    <t xml:space="preserve">Ознакомительная экскурсия  на Восточном руднике КФ АО "Апатит" для вновь принятых сотрудников (за 1 группу до 15 человек)     </t>
  </si>
  <si>
    <t xml:space="preserve">Ознакомительная экскурсия на фабрике КФ АО "Апатит" для вновь принятых сотрудников (за 1 группу до 15 человек)     </t>
  </si>
  <si>
    <t>за 1 группу
(до 15 чел.)</t>
  </si>
  <si>
    <t>Посещение горизонта +530 РР КФ АО "Апатит" 
(независимо от гражданства)</t>
  </si>
  <si>
    <t>Администрирование дистанционных курсов по охране труда, ПБ, корпоративным стандартам и программам ГК ФосАгро</t>
  </si>
  <si>
    <t xml:space="preserve">за 1 час </t>
  </si>
  <si>
    <t>Консультационное сопровождение (VR-технологии)</t>
  </si>
  <si>
    <t>Дистанционное обучение</t>
  </si>
  <si>
    <t>Организация обучения в тренинговом зале</t>
  </si>
  <si>
    <t>за 1 день в одной аудитории</t>
  </si>
  <si>
    <t xml:space="preserve"> за 1 человека</t>
  </si>
  <si>
    <t>Стоимость кофе-брейков  при организации обучения (мероприятия)</t>
  </si>
  <si>
    <t>Стоимость прочих услуг, оказываемых в КФ АО "Апатит" Учебный центр</t>
  </si>
  <si>
    <t>Услуги по оценке и развитию персонала</t>
  </si>
  <si>
    <t>Проведение двухдневного тренинга</t>
  </si>
  <si>
    <t>за 1 группу
(от 8 до 15 чел.)</t>
  </si>
  <si>
    <t>Проведение однодневного тренинга</t>
  </si>
  <si>
    <t>за 1 человека (группа 10 чел.)</t>
  </si>
  <si>
    <t>Проведение однодневного тренинга для студентов - целевиков</t>
  </si>
  <si>
    <t>Проведение оценки персонала по направлению "Начальник участка/мастер" по модели компетенций лайт (5 компетенций)</t>
  </si>
  <si>
    <t>Проведение оценки персонала по направлению "Начальник участка/мастер" по расширенной модели компетенций (7 компетенций)</t>
  </si>
  <si>
    <t>Проведение оценки персонала по направлению "Начальник службы", "Начальник цеха"</t>
  </si>
  <si>
    <t>Консультирование по разработке карт развивающих действий (КРД)</t>
  </si>
  <si>
    <t>Семинар</t>
  </si>
  <si>
    <t>за 1 час за группу</t>
  </si>
  <si>
    <t>Мастер-класс (продолжительность 3 часа)</t>
  </si>
  <si>
    <t>Мастер-класс (группа до 15 чел.)</t>
  </si>
  <si>
    <t>за 1 час, за группу</t>
  </si>
  <si>
    <t>Круглый стол (группа до 15 чел.)</t>
  </si>
  <si>
    <t>Коучинг</t>
  </si>
  <si>
    <t>за 1 час за 1 человека</t>
  </si>
  <si>
    <t>Стоимость кофе-брейков  при организации обучения</t>
  </si>
  <si>
    <t>Кейс-интервью</t>
  </si>
  <si>
    <t>Мультимодальное интервью</t>
  </si>
  <si>
    <t>Организация и проведение фестиваля для ФосАгро-классов</t>
  </si>
  <si>
    <t>за 1 мероприятие на одной площадке</t>
  </si>
  <si>
    <t>Организация оценочных, обучающих и развивающих мероприятий</t>
  </si>
  <si>
    <t>за 1 группу</t>
  </si>
  <si>
    <t>Корпоративная интерактивная деловая игра (группа до 15 чел.)</t>
  </si>
  <si>
    <t>за 1 час за 1 группу</t>
  </si>
  <si>
    <t>Участие в проведении опроса лояльности</t>
  </si>
  <si>
    <t>Мероприятие по обработке данных</t>
  </si>
  <si>
    <t>за 1 мероприятие</t>
  </si>
  <si>
    <t>Фасилитационная  сессия (группа до 15 чел.)</t>
  </si>
  <si>
    <t>Корпоративная интерактивная деловая игра  с применением оценочных мероприятий (группа до 15 чел.)</t>
  </si>
  <si>
    <t xml:space="preserve">Разработка методических указаний </t>
  </si>
  <si>
    <t>за 1 экземпляр</t>
  </si>
  <si>
    <t>Подготовка материалов к кадровому комитету</t>
  </si>
  <si>
    <t>за 1 СП</t>
  </si>
  <si>
    <t>Оценка компетенций наставников</t>
  </si>
  <si>
    <t>Проведение адаптационного профориентационного мероприятия для студентов профильных ВУЗов</t>
  </si>
  <si>
    <t xml:space="preserve">Оценочное интервью кандидата в программу МТС </t>
  </si>
  <si>
    <t>Вебинар (группа до 15 чел.)</t>
  </si>
  <si>
    <t xml:space="preserve">Разработка и организация Химической ФосАгро-школы онлайн   </t>
  </si>
  <si>
    <t xml:space="preserve">Проведение Химической ФосАгро-школы онлайн      </t>
  </si>
  <si>
    <t>Психофизиологическое тестирование</t>
  </si>
  <si>
    <t>Разработка памятки для персонала</t>
  </si>
  <si>
    <t xml:space="preserve">Разработка, организация и проведение профориентационного онлайн-марафона для учеников ФА-классов </t>
  </si>
  <si>
    <t xml:space="preserve">за 1 мероприятие    </t>
  </si>
  <si>
    <t>Квиз для участников программы МТС</t>
  </si>
  <si>
    <t>Консультационное сопровождение</t>
  </si>
  <si>
    <t>Проведение фокус-группы (группа до 10 человек)</t>
  </si>
  <si>
    <t>за 2 часа за 1 группу</t>
  </si>
  <si>
    <t>Проведение опроса 360 в СДО УЦ и обработка результатов</t>
  </si>
  <si>
    <t>Разработка опросника 360, загрузка в СДО УЦ</t>
  </si>
  <si>
    <t>Разработка тестирования наставников</t>
  </si>
  <si>
    <t>Тестирование наставников в рамках конкурса "Наставник года"</t>
  </si>
  <si>
    <t>Проведение кейс-импровизации конкурса "Наставник года"</t>
  </si>
  <si>
    <t xml:space="preserve">Мультимодальная оценка персонала по специфичной модели компетенции                                                      </t>
  </si>
  <si>
    <t>Разработка и проведение конкурса профессионального мастерства</t>
  </si>
  <si>
    <t>Разработка модели компетенций с описанием и поведенческими индикаторами (не более 5 компетенций)</t>
  </si>
  <si>
    <t>Разработка программы фасилитационной сессии (продолжительность не более 8 часов) и формирование отчета по итогам проведения</t>
  </si>
  <si>
    <t xml:space="preserve">Стоимость услуги, руб. без учета НДС </t>
  </si>
  <si>
    <t>действует с 01.09.2023г.</t>
  </si>
  <si>
    <t xml:space="preserve">Стоимость услуги, руб. с учетом НДС </t>
  </si>
  <si>
    <t>УТВЕРЖДЕН</t>
  </si>
  <si>
    <t>исполнительным директором КФ АО  "Апатит"</t>
  </si>
  <si>
    <t>К.Л. Кучуром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</si>
</sst>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#,##0.00&quot;р.&quot;"/>
    <numFmt numFmtId="177" formatCode="0.000%"/>
    <numFmt numFmtId="178" formatCode="[$-FC19]d\ mmmm\ yyyy\ &quot;г.&quot;"/>
    <numFmt numFmtId="179" formatCode="d/m;@"/>
    <numFmt numFmtId="180" formatCode="mmm/yyyy"/>
    <numFmt numFmtId="181" formatCode="[$-F800]dddd\,\ mmmm\ dd\,\ yyyy"/>
    <numFmt numFmtId="182" formatCode="[$-419]mmmm\ yyyy;@"/>
    <numFmt numFmtId="183" formatCode="#,##0.0"/>
    <numFmt numFmtId="184" formatCode="0.0%"/>
    <numFmt numFmtId="185" formatCode="0.0000"/>
    <numFmt numFmtId="186" formatCode="#,##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0"/>
    <numFmt numFmtId="192" formatCode="0.00000"/>
    <numFmt numFmtId="193" formatCode="0.0000000"/>
    <numFmt numFmtId="194" formatCode="0.0"/>
    <numFmt numFmtId="195" formatCode="0.00000000"/>
    <numFmt numFmtId="196" formatCode="_-* #,##0.0_р_._-;\-* #,##0.0_р_._-;_-* &quot;-&quot;??_р_._-;_-@_-"/>
    <numFmt numFmtId="197" formatCode="_-* #,##0_р_._-;\-* #,##0_р_._-;_-* &quot;-&quot;??_р_._-;_-@_-"/>
  </numFmts>
  <fonts count="50">
    <font>
      <sz val="10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b/>
      <i/>
      <sz val="12"/>
      <color indexed="8"/>
      <name val="Calibri"/>
      <family val="2"/>
    </font>
    <font>
      <i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i/>
      <sz val="12"/>
      <color theme="1"/>
      <name val="Calibri"/>
      <family val="2"/>
    </font>
    <font>
      <i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73" fontId="4" fillId="0" borderId="10" xfId="64" applyFont="1" applyFill="1" applyBorder="1" applyAlignment="1">
      <alignment vertical="center" wrapText="1"/>
    </xf>
    <xf numFmtId="0" fontId="47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173" fontId="4" fillId="33" borderId="10" xfId="64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173" fontId="4" fillId="33" borderId="10" xfId="64" applyFont="1" applyFill="1" applyBorder="1" applyAlignment="1">
      <alignment horizontal="right" vertical="center" wrapText="1"/>
    </xf>
    <xf numFmtId="173" fontId="4" fillId="0" borderId="10" xfId="64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14" fontId="47" fillId="0" borderId="0" xfId="0" applyNumberFormat="1" applyFont="1" applyAlignment="1">
      <alignment horizontal="left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Финансовый 4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K129"/>
  <sheetViews>
    <sheetView tabSelected="1" zoomScale="80" zoomScaleNormal="80" zoomScalePageLayoutView="0" workbookViewId="0" topLeftCell="A1">
      <selection activeCell="B14" sqref="B14"/>
    </sheetView>
  </sheetViews>
  <sheetFormatPr defaultColWidth="9.00390625" defaultRowHeight="12.75"/>
  <cols>
    <col min="1" max="1" width="5.25390625" style="1" customWidth="1"/>
    <col min="2" max="2" width="125.625" style="1" customWidth="1"/>
    <col min="3" max="3" width="31.25390625" style="1" customWidth="1"/>
    <col min="4" max="4" width="29.375" style="1" customWidth="1"/>
    <col min="5" max="5" width="22.75390625" style="2" customWidth="1"/>
    <col min="6" max="6" width="30.875" style="0" customWidth="1"/>
    <col min="7" max="10" width="12.375" style="0" customWidth="1"/>
  </cols>
  <sheetData>
    <row r="1" spans="1:3" ht="15">
      <c r="A1" s="44"/>
      <c r="B1" s="44"/>
      <c r="C1" s="26"/>
    </row>
    <row r="2" spans="1:37" ht="20.25">
      <c r="A2" s="45"/>
      <c r="B2" s="45"/>
      <c r="C2" s="27"/>
      <c r="D2" s="50" t="s">
        <v>138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1"/>
    </row>
    <row r="3" spans="1:37" ht="20.25">
      <c r="A3" s="46"/>
      <c r="B3" s="46"/>
      <c r="C3" s="28"/>
      <c r="D3" s="50" t="s">
        <v>139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7" ht="21">
      <c r="A4" s="2"/>
      <c r="B4" s="2"/>
      <c r="C4" s="2"/>
      <c r="D4" s="50" t="s">
        <v>140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0"/>
      <c r="AH4" s="10"/>
      <c r="AI4" s="10"/>
      <c r="AJ4" s="10"/>
      <c r="AK4" s="12"/>
    </row>
    <row r="5" spans="1:37" ht="20.25">
      <c r="A5" s="3"/>
      <c r="B5" s="3"/>
      <c r="C5" s="3"/>
      <c r="D5" s="51">
        <v>45170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6"/>
    </row>
    <row r="6" spans="1:3" ht="15">
      <c r="A6" s="47"/>
      <c r="B6" s="47"/>
      <c r="C6" s="4"/>
    </row>
    <row r="7" spans="1:6" ht="12.75">
      <c r="A7" s="49" t="s">
        <v>75</v>
      </c>
      <c r="B7" s="49"/>
      <c r="C7" s="49"/>
      <c r="D7" s="49"/>
      <c r="E7" s="49"/>
      <c r="F7" s="49"/>
    </row>
    <row r="8" spans="1:6" ht="12.75">
      <c r="A8" s="49"/>
      <c r="B8" s="49"/>
      <c r="C8" s="49"/>
      <c r="D8" s="49"/>
      <c r="E8" s="49"/>
      <c r="F8" s="49"/>
    </row>
    <row r="9" spans="1:5" ht="18">
      <c r="A9" s="48" t="s">
        <v>136</v>
      </c>
      <c r="B9" s="48"/>
      <c r="C9" s="48"/>
      <c r="D9" s="48"/>
      <c r="E9" s="48"/>
    </row>
    <row r="10" spans="1:6" s="1" customFormat="1" ht="15">
      <c r="A10" s="18"/>
      <c r="B10" s="18"/>
      <c r="C10" s="18"/>
      <c r="D10" s="17"/>
      <c r="E10" s="32"/>
      <c r="F10"/>
    </row>
    <row r="11" spans="1:5" s="1" customFormat="1" ht="45">
      <c r="A11" s="19" t="s">
        <v>1</v>
      </c>
      <c r="B11" s="19" t="s">
        <v>0</v>
      </c>
      <c r="C11" s="19" t="s">
        <v>48</v>
      </c>
      <c r="D11" s="42" t="s">
        <v>135</v>
      </c>
      <c r="E11" s="19" t="s">
        <v>137</v>
      </c>
    </row>
    <row r="12" spans="1:4" s="1" customFormat="1" ht="15">
      <c r="A12" s="21"/>
      <c r="B12" s="20"/>
      <c r="C12" s="20"/>
      <c r="D12" s="32"/>
    </row>
    <row r="13" spans="1:5" s="1" customFormat="1" ht="15.75">
      <c r="A13" s="30"/>
      <c r="B13" s="22" t="s">
        <v>54</v>
      </c>
      <c r="C13" s="31"/>
      <c r="D13" s="33"/>
      <c r="E13" s="43"/>
    </row>
    <row r="14" spans="1:5" ht="15.75">
      <c r="A14" s="30">
        <v>1</v>
      </c>
      <c r="B14" s="6" t="s">
        <v>10</v>
      </c>
      <c r="C14" s="29" t="s">
        <v>8</v>
      </c>
      <c r="D14" s="34">
        <f>4000/1.2</f>
        <v>3333.3333333333335</v>
      </c>
      <c r="E14" s="34">
        <f>D14*1.2</f>
        <v>4000</v>
      </c>
    </row>
    <row r="15" spans="1:5" ht="15.75">
      <c r="A15" s="7">
        <v>2</v>
      </c>
      <c r="B15" s="6" t="s">
        <v>35</v>
      </c>
      <c r="C15" s="29" t="s">
        <v>8</v>
      </c>
      <c r="D15" s="34">
        <f>3300/1.2</f>
        <v>2750</v>
      </c>
      <c r="E15" s="34">
        <f aca="true" t="shared" si="0" ref="E15:E78">D15*1.2</f>
        <v>3300</v>
      </c>
    </row>
    <row r="16" spans="1:5" ht="15.75">
      <c r="A16" s="30">
        <v>3</v>
      </c>
      <c r="B16" s="6" t="s">
        <v>47</v>
      </c>
      <c r="C16" s="6" t="s">
        <v>33</v>
      </c>
      <c r="D16" s="33">
        <f>4000/1.2</f>
        <v>3333.3333333333335</v>
      </c>
      <c r="E16" s="34">
        <f t="shared" si="0"/>
        <v>4000</v>
      </c>
    </row>
    <row r="17" spans="1:5" ht="31.5">
      <c r="A17" s="30">
        <v>4</v>
      </c>
      <c r="B17" s="6" t="s">
        <v>67</v>
      </c>
      <c r="C17" s="6" t="s">
        <v>9</v>
      </c>
      <c r="D17" s="33">
        <f>600/1.2</f>
        <v>500</v>
      </c>
      <c r="E17" s="34">
        <f t="shared" si="0"/>
        <v>600</v>
      </c>
    </row>
    <row r="18" spans="1:5" ht="15.75">
      <c r="A18" s="30">
        <v>5</v>
      </c>
      <c r="B18" s="6" t="s">
        <v>13</v>
      </c>
      <c r="C18" s="29" t="s">
        <v>8</v>
      </c>
      <c r="D18" s="33">
        <v>4400</v>
      </c>
      <c r="E18" s="34">
        <f t="shared" si="0"/>
        <v>5280</v>
      </c>
    </row>
    <row r="19" spans="1:5" ht="31.5">
      <c r="A19" s="7">
        <v>6</v>
      </c>
      <c r="B19" s="29" t="s">
        <v>3</v>
      </c>
      <c r="C19" s="29" t="s">
        <v>8</v>
      </c>
      <c r="D19" s="33">
        <v>3500</v>
      </c>
      <c r="E19" s="34">
        <f t="shared" si="0"/>
        <v>4200</v>
      </c>
    </row>
    <row r="20" spans="1:5" ht="31.5">
      <c r="A20" s="30">
        <v>7</v>
      </c>
      <c r="B20" s="29" t="s">
        <v>4</v>
      </c>
      <c r="C20" s="29" t="s">
        <v>8</v>
      </c>
      <c r="D20" s="33">
        <v>4400</v>
      </c>
      <c r="E20" s="34">
        <f t="shared" si="0"/>
        <v>5280</v>
      </c>
    </row>
    <row r="21" spans="1:5" ht="15.75">
      <c r="A21" s="7">
        <v>8</v>
      </c>
      <c r="B21" s="6" t="s">
        <v>6</v>
      </c>
      <c r="C21" s="29" t="s">
        <v>8</v>
      </c>
      <c r="D21" s="34">
        <f>44600/1.2</f>
        <v>37166.66666666667</v>
      </c>
      <c r="E21" s="34">
        <f t="shared" si="0"/>
        <v>44600.00000000001</v>
      </c>
    </row>
    <row r="22" spans="1:5" ht="15.75">
      <c r="A22" s="30">
        <v>9</v>
      </c>
      <c r="B22" s="6" t="s">
        <v>23</v>
      </c>
      <c r="C22" s="6" t="s">
        <v>11</v>
      </c>
      <c r="D22" s="33">
        <f>620/1.2</f>
        <v>516.6666666666667</v>
      </c>
      <c r="E22" s="34">
        <f t="shared" si="0"/>
        <v>620.0000000000001</v>
      </c>
    </row>
    <row r="23" spans="1:5" ht="15.75">
      <c r="A23" s="7">
        <v>10</v>
      </c>
      <c r="B23" s="6" t="s">
        <v>31</v>
      </c>
      <c r="C23" s="6" t="s">
        <v>28</v>
      </c>
      <c r="D23" s="33">
        <f>1000/1.2</f>
        <v>833.3333333333334</v>
      </c>
      <c r="E23" s="34">
        <f t="shared" si="0"/>
        <v>1000</v>
      </c>
    </row>
    <row r="24" spans="1:5" ht="15.75">
      <c r="A24" s="30">
        <v>11</v>
      </c>
      <c r="B24" s="6" t="s">
        <v>30</v>
      </c>
      <c r="C24" s="29" t="s">
        <v>8</v>
      </c>
      <c r="D24" s="34">
        <v>1500</v>
      </c>
      <c r="E24" s="34">
        <f t="shared" si="0"/>
        <v>1800</v>
      </c>
    </row>
    <row r="25" spans="1:5" ht="47.25">
      <c r="A25" s="7">
        <v>12</v>
      </c>
      <c r="B25" s="5" t="s">
        <v>56</v>
      </c>
      <c r="C25" s="29" t="s">
        <v>57</v>
      </c>
      <c r="D25" s="34">
        <f>1100/1.2</f>
        <v>916.6666666666667</v>
      </c>
      <c r="E25" s="34">
        <f t="shared" si="0"/>
        <v>1100</v>
      </c>
    </row>
    <row r="26" spans="1:5" ht="31.5">
      <c r="A26" s="30">
        <v>13</v>
      </c>
      <c r="B26" s="6" t="s">
        <v>7</v>
      </c>
      <c r="C26" s="29" t="s">
        <v>8</v>
      </c>
      <c r="D26" s="33">
        <f>1500/1.2</f>
        <v>1250</v>
      </c>
      <c r="E26" s="34">
        <f t="shared" si="0"/>
        <v>1500</v>
      </c>
    </row>
    <row r="27" spans="1:5" ht="15.75">
      <c r="A27" s="7">
        <v>14</v>
      </c>
      <c r="B27" s="5" t="s">
        <v>58</v>
      </c>
      <c r="C27" s="29" t="s">
        <v>8</v>
      </c>
      <c r="D27" s="34">
        <f>900/1.2</f>
        <v>750</v>
      </c>
      <c r="E27" s="34">
        <f t="shared" si="0"/>
        <v>900</v>
      </c>
    </row>
    <row r="28" spans="1:5" ht="15.75">
      <c r="A28" s="30">
        <v>15</v>
      </c>
      <c r="B28" s="5" t="s">
        <v>55</v>
      </c>
      <c r="C28" s="29" t="s">
        <v>8</v>
      </c>
      <c r="D28" s="34">
        <f>1700/1.2</f>
        <v>1416.6666666666667</v>
      </c>
      <c r="E28" s="34">
        <f t="shared" si="0"/>
        <v>1700</v>
      </c>
    </row>
    <row r="29" spans="1:5" ht="15.75">
      <c r="A29" s="7">
        <v>16</v>
      </c>
      <c r="B29" s="5" t="s">
        <v>69</v>
      </c>
      <c r="C29" s="5" t="s">
        <v>68</v>
      </c>
      <c r="D29" s="34">
        <f>6300/1.2</f>
        <v>5250</v>
      </c>
      <c r="E29" s="34">
        <f t="shared" si="0"/>
        <v>6300</v>
      </c>
    </row>
    <row r="30" spans="1:5" ht="15.75">
      <c r="A30" s="30">
        <v>17</v>
      </c>
      <c r="B30" s="29" t="s">
        <v>2</v>
      </c>
      <c r="C30" s="29" t="s">
        <v>27</v>
      </c>
      <c r="D30" s="33">
        <f>493100/1.2</f>
        <v>410916.6666666667</v>
      </c>
      <c r="E30" s="34">
        <f t="shared" si="0"/>
        <v>493100</v>
      </c>
    </row>
    <row r="31" spans="1:5" ht="15.75">
      <c r="A31" s="7">
        <v>18</v>
      </c>
      <c r="B31" s="6" t="s">
        <v>24</v>
      </c>
      <c r="C31" s="6" t="s">
        <v>25</v>
      </c>
      <c r="D31" s="33">
        <f>890/1.2</f>
        <v>741.6666666666667</v>
      </c>
      <c r="E31" s="34">
        <f t="shared" si="0"/>
        <v>890.0000000000001</v>
      </c>
    </row>
    <row r="32" spans="1:5" ht="15.75">
      <c r="A32" s="30">
        <v>19</v>
      </c>
      <c r="B32" s="29" t="s">
        <v>29</v>
      </c>
      <c r="C32" s="29" t="s">
        <v>26</v>
      </c>
      <c r="D32" s="33">
        <f>29140/1.2</f>
        <v>24283.333333333336</v>
      </c>
      <c r="E32" s="34">
        <f t="shared" si="0"/>
        <v>29140.000000000004</v>
      </c>
    </row>
    <row r="33" spans="1:5" ht="31.5">
      <c r="A33" s="30">
        <v>20</v>
      </c>
      <c r="B33" s="6" t="s">
        <v>36</v>
      </c>
      <c r="C33" s="29" t="s">
        <v>8</v>
      </c>
      <c r="D33" s="34">
        <f>3300/1.2</f>
        <v>2750</v>
      </c>
      <c r="E33" s="34">
        <f t="shared" si="0"/>
        <v>3300</v>
      </c>
    </row>
    <row r="34" spans="1:5" ht="15.75">
      <c r="A34" s="30">
        <v>21</v>
      </c>
      <c r="B34" s="6" t="s">
        <v>5</v>
      </c>
      <c r="C34" s="29" t="s">
        <v>8</v>
      </c>
      <c r="D34" s="34">
        <f>1900</f>
        <v>1900</v>
      </c>
      <c r="E34" s="34">
        <f t="shared" si="0"/>
        <v>2280</v>
      </c>
    </row>
    <row r="35" spans="1:5" ht="15.75">
      <c r="A35" s="30">
        <v>22</v>
      </c>
      <c r="B35" s="6" t="s">
        <v>34</v>
      </c>
      <c r="C35" s="29" t="s">
        <v>8</v>
      </c>
      <c r="D35" s="34">
        <f>600/1.2</f>
        <v>500</v>
      </c>
      <c r="E35" s="34">
        <f t="shared" si="0"/>
        <v>600</v>
      </c>
    </row>
    <row r="36" spans="1:5" ht="15.75">
      <c r="A36" s="7">
        <v>23</v>
      </c>
      <c r="B36" s="6" t="s">
        <v>12</v>
      </c>
      <c r="C36" s="29" t="s">
        <v>8</v>
      </c>
      <c r="D36" s="34">
        <v>3300</v>
      </c>
      <c r="E36" s="34">
        <f t="shared" si="0"/>
        <v>3960</v>
      </c>
    </row>
    <row r="37" spans="1:5" ht="31.5">
      <c r="A37" s="7">
        <v>24</v>
      </c>
      <c r="B37" s="6" t="s">
        <v>71</v>
      </c>
      <c r="C37" s="29" t="s">
        <v>72</v>
      </c>
      <c r="D37" s="34">
        <f>7000/1.2</f>
        <v>5833.333333333334</v>
      </c>
      <c r="E37" s="34">
        <f t="shared" si="0"/>
        <v>7000.000000000001</v>
      </c>
    </row>
    <row r="38" spans="1:5" ht="15.75">
      <c r="A38" s="7">
        <v>25</v>
      </c>
      <c r="B38" s="6" t="s">
        <v>74</v>
      </c>
      <c r="C38" s="29" t="s">
        <v>73</v>
      </c>
      <c r="D38" s="34">
        <v>550</v>
      </c>
      <c r="E38" s="34">
        <f t="shared" si="0"/>
        <v>660</v>
      </c>
    </row>
    <row r="39" spans="1:5" ht="15.75">
      <c r="A39" s="7"/>
      <c r="B39" s="25" t="s">
        <v>32</v>
      </c>
      <c r="C39" s="29"/>
      <c r="D39" s="35"/>
      <c r="E39" s="34">
        <f t="shared" si="0"/>
        <v>0</v>
      </c>
    </row>
    <row r="40" spans="1:5" ht="15.75">
      <c r="A40" s="30">
        <v>24</v>
      </c>
      <c r="B40" s="29" t="s">
        <v>16</v>
      </c>
      <c r="C40" s="29" t="s">
        <v>8</v>
      </c>
      <c r="D40" s="33">
        <f>10300/1.2</f>
        <v>8583.333333333334</v>
      </c>
      <c r="E40" s="34">
        <f t="shared" si="0"/>
        <v>10300</v>
      </c>
    </row>
    <row r="41" spans="1:5" ht="15.75">
      <c r="A41" s="7">
        <v>25</v>
      </c>
      <c r="B41" s="5" t="s">
        <v>46</v>
      </c>
      <c r="C41" s="29" t="s">
        <v>8</v>
      </c>
      <c r="D41" s="34">
        <f>11400/1.2</f>
        <v>9500</v>
      </c>
      <c r="E41" s="34">
        <f t="shared" si="0"/>
        <v>11400</v>
      </c>
    </row>
    <row r="42" spans="1:5" ht="15.75">
      <c r="A42" s="7">
        <v>26</v>
      </c>
      <c r="B42" s="29" t="s">
        <v>17</v>
      </c>
      <c r="C42" s="29" t="s">
        <v>8</v>
      </c>
      <c r="D42" s="33">
        <f>17500/1.2</f>
        <v>14583.333333333334</v>
      </c>
      <c r="E42" s="34">
        <f t="shared" si="0"/>
        <v>17500</v>
      </c>
    </row>
    <row r="43" spans="1:5" ht="15.75">
      <c r="A43" s="30">
        <v>27</v>
      </c>
      <c r="B43" s="6" t="s">
        <v>15</v>
      </c>
      <c r="C43" s="29" t="s">
        <v>8</v>
      </c>
      <c r="D43" s="33">
        <f>4200/1.2</f>
        <v>3500</v>
      </c>
      <c r="E43" s="34">
        <f t="shared" si="0"/>
        <v>4200</v>
      </c>
    </row>
    <row r="44" spans="1:5" ht="15.75">
      <c r="A44" s="7">
        <v>28</v>
      </c>
      <c r="B44" s="6" t="s">
        <v>18</v>
      </c>
      <c r="C44" s="29" t="s">
        <v>8</v>
      </c>
      <c r="D44" s="33">
        <f>5500/1.2</f>
        <v>4583.333333333334</v>
      </c>
      <c r="E44" s="34">
        <f t="shared" si="0"/>
        <v>5500.000000000001</v>
      </c>
    </row>
    <row r="45" spans="1:5" ht="15.75">
      <c r="A45" s="7">
        <v>29</v>
      </c>
      <c r="B45" s="6" t="s">
        <v>50</v>
      </c>
      <c r="C45" s="29" t="s">
        <v>49</v>
      </c>
      <c r="D45" s="33">
        <f>1700/1.2</f>
        <v>1416.6666666666667</v>
      </c>
      <c r="E45" s="34">
        <f t="shared" si="0"/>
        <v>1700</v>
      </c>
    </row>
    <row r="46" spans="1:5" ht="15.75">
      <c r="A46" s="30">
        <v>30</v>
      </c>
      <c r="B46" s="6" t="s">
        <v>51</v>
      </c>
      <c r="C46" s="29" t="s">
        <v>49</v>
      </c>
      <c r="D46" s="33">
        <f>1500/1.2</f>
        <v>1250</v>
      </c>
      <c r="E46" s="34">
        <f t="shared" si="0"/>
        <v>1500</v>
      </c>
    </row>
    <row r="47" spans="1:5" ht="15.75">
      <c r="A47" s="7">
        <v>31</v>
      </c>
      <c r="B47" s="6" t="s">
        <v>19</v>
      </c>
      <c r="C47" s="29" t="s">
        <v>8</v>
      </c>
      <c r="D47" s="33">
        <f>1400/1.2</f>
        <v>1166.6666666666667</v>
      </c>
      <c r="E47" s="34">
        <f t="shared" si="0"/>
        <v>1400</v>
      </c>
    </row>
    <row r="48" spans="1:5" ht="15.75">
      <c r="A48" s="7">
        <v>32</v>
      </c>
      <c r="B48" s="6" t="s">
        <v>14</v>
      </c>
      <c r="C48" s="29" t="s">
        <v>8</v>
      </c>
      <c r="D48" s="33">
        <f>1500/1.2</f>
        <v>1250</v>
      </c>
      <c r="E48" s="34">
        <f t="shared" si="0"/>
        <v>1500</v>
      </c>
    </row>
    <row r="49" spans="1:5" ht="15.75">
      <c r="A49" s="30"/>
      <c r="B49" s="23" t="s">
        <v>53</v>
      </c>
      <c r="C49" s="29"/>
      <c r="D49" s="33"/>
      <c r="E49" s="34"/>
    </row>
    <row r="50" spans="1:5" ht="15.75">
      <c r="A50" s="7">
        <v>33</v>
      </c>
      <c r="B50" s="6" t="s">
        <v>21</v>
      </c>
      <c r="C50" s="29" t="s">
        <v>8</v>
      </c>
      <c r="D50" s="33">
        <f>2100/1.2</f>
        <v>1750</v>
      </c>
      <c r="E50" s="34">
        <f t="shared" si="0"/>
        <v>2100</v>
      </c>
    </row>
    <row r="51" spans="1:5" ht="15.75">
      <c r="A51" s="7">
        <v>34</v>
      </c>
      <c r="B51" s="6" t="s">
        <v>20</v>
      </c>
      <c r="C51" s="29" t="s">
        <v>8</v>
      </c>
      <c r="D51" s="33">
        <f>2600/1.2</f>
        <v>2166.666666666667</v>
      </c>
      <c r="E51" s="34">
        <f t="shared" si="0"/>
        <v>2600.0000000000005</v>
      </c>
    </row>
    <row r="52" spans="1:5" ht="15.75">
      <c r="A52" s="7">
        <v>35</v>
      </c>
      <c r="B52" s="6" t="s">
        <v>22</v>
      </c>
      <c r="C52" s="29" t="s">
        <v>8</v>
      </c>
      <c r="D52" s="33">
        <f>1500/1.2</f>
        <v>1250</v>
      </c>
      <c r="E52" s="34">
        <f t="shared" si="0"/>
        <v>1500</v>
      </c>
    </row>
    <row r="53" spans="1:5" ht="31.5">
      <c r="A53" s="7">
        <v>36</v>
      </c>
      <c r="B53" s="6" t="s">
        <v>66</v>
      </c>
      <c r="C53" s="29" t="s">
        <v>8</v>
      </c>
      <c r="D53" s="33">
        <v>2136.19</v>
      </c>
      <c r="E53" s="34">
        <f t="shared" si="0"/>
        <v>2563.428</v>
      </c>
    </row>
    <row r="54" spans="1:5" ht="47.25">
      <c r="A54" s="7">
        <v>37</v>
      </c>
      <c r="B54" s="6" t="s">
        <v>60</v>
      </c>
      <c r="C54" s="29" t="s">
        <v>59</v>
      </c>
      <c r="D54" s="33">
        <f>2200/1.2</f>
        <v>1833.3333333333335</v>
      </c>
      <c r="E54" s="34">
        <f t="shared" si="0"/>
        <v>2200</v>
      </c>
    </row>
    <row r="55" spans="1:5" ht="31.5">
      <c r="A55" s="7">
        <v>38</v>
      </c>
      <c r="B55" s="6" t="s">
        <v>62</v>
      </c>
      <c r="C55" s="29" t="s">
        <v>65</v>
      </c>
      <c r="D55" s="33">
        <f>39000/1.2</f>
        <v>32500</v>
      </c>
      <c r="E55" s="34">
        <f t="shared" si="0"/>
        <v>39000</v>
      </c>
    </row>
    <row r="56" spans="1:5" ht="31.5">
      <c r="A56" s="7">
        <v>39</v>
      </c>
      <c r="B56" s="6" t="s">
        <v>63</v>
      </c>
      <c r="C56" s="29" t="s">
        <v>65</v>
      </c>
      <c r="D56" s="33">
        <f>31500/1.2</f>
        <v>26250</v>
      </c>
      <c r="E56" s="34">
        <f t="shared" si="0"/>
        <v>31500</v>
      </c>
    </row>
    <row r="57" spans="1:5" ht="31.5">
      <c r="A57" s="7">
        <v>40</v>
      </c>
      <c r="B57" s="6" t="s">
        <v>64</v>
      </c>
      <c r="C57" s="29" t="s">
        <v>65</v>
      </c>
      <c r="D57" s="33">
        <f>22500/1.2</f>
        <v>18750</v>
      </c>
      <c r="E57" s="34">
        <f t="shared" si="0"/>
        <v>22500</v>
      </c>
    </row>
    <row r="58" spans="1:5" ht="15.75">
      <c r="A58" s="7"/>
      <c r="B58" s="36" t="s">
        <v>70</v>
      </c>
      <c r="C58" s="29"/>
      <c r="D58" s="33"/>
      <c r="E58" s="34"/>
    </row>
    <row r="59" spans="1:5" ht="31.5">
      <c r="A59" s="7">
        <v>41</v>
      </c>
      <c r="B59" s="6" t="s">
        <v>61</v>
      </c>
      <c r="C59" s="29" t="s">
        <v>9</v>
      </c>
      <c r="D59" s="33">
        <f>600/1.2</f>
        <v>500</v>
      </c>
      <c r="E59" s="34">
        <f t="shared" si="0"/>
        <v>600</v>
      </c>
    </row>
    <row r="60" spans="1:5" ht="31.5">
      <c r="A60" s="7">
        <v>42</v>
      </c>
      <c r="B60" s="37" t="s">
        <v>52</v>
      </c>
      <c r="C60" s="38"/>
      <c r="D60" s="33">
        <f>34100/1.2</f>
        <v>28416.666666666668</v>
      </c>
      <c r="E60" s="34">
        <f t="shared" si="0"/>
        <v>34100</v>
      </c>
    </row>
    <row r="61" spans="1:5" ht="15.75">
      <c r="A61" s="7">
        <v>43</v>
      </c>
      <c r="B61" s="37" t="s">
        <v>45</v>
      </c>
      <c r="C61" s="38"/>
      <c r="D61" s="33">
        <f>67500/1.2</f>
        <v>56250</v>
      </c>
      <c r="E61" s="34">
        <f t="shared" si="0"/>
        <v>67500</v>
      </c>
    </row>
    <row r="62" spans="1:5" ht="15.75">
      <c r="A62" s="7">
        <v>44</v>
      </c>
      <c r="B62" s="37" t="s">
        <v>44</v>
      </c>
      <c r="C62" s="38"/>
      <c r="D62" s="33">
        <f>101000/1.2</f>
        <v>84166.66666666667</v>
      </c>
      <c r="E62" s="34">
        <f t="shared" si="0"/>
        <v>101000</v>
      </c>
    </row>
    <row r="63" spans="1:5" ht="15.75">
      <c r="A63" s="7">
        <v>45</v>
      </c>
      <c r="B63" s="37" t="s">
        <v>43</v>
      </c>
      <c r="C63" s="38"/>
      <c r="D63" s="33">
        <f>134500/1.2</f>
        <v>112083.33333333334</v>
      </c>
      <c r="E63" s="34">
        <f t="shared" si="0"/>
        <v>134500</v>
      </c>
    </row>
    <row r="64" spans="1:5" ht="15.75">
      <c r="A64" s="7">
        <v>46</v>
      </c>
      <c r="B64" s="37" t="s">
        <v>42</v>
      </c>
      <c r="C64" s="38"/>
      <c r="D64" s="33">
        <f>167900/1.2</f>
        <v>139916.6666666667</v>
      </c>
      <c r="E64" s="34">
        <f t="shared" si="0"/>
        <v>167900.00000000003</v>
      </c>
    </row>
    <row r="65" spans="1:5" ht="15.75">
      <c r="A65" s="7">
        <v>47</v>
      </c>
      <c r="B65" s="37" t="s">
        <v>41</v>
      </c>
      <c r="C65" s="38"/>
      <c r="D65" s="33">
        <f>201400/1.2</f>
        <v>167833.33333333334</v>
      </c>
      <c r="E65" s="34">
        <f t="shared" si="0"/>
        <v>201400</v>
      </c>
    </row>
    <row r="66" spans="1:5" ht="15.75">
      <c r="A66" s="7">
        <v>48</v>
      </c>
      <c r="B66" s="37" t="s">
        <v>40</v>
      </c>
      <c r="C66" s="38"/>
      <c r="D66" s="33">
        <f>234900/1.2</f>
        <v>195750</v>
      </c>
      <c r="E66" s="34">
        <f t="shared" si="0"/>
        <v>234900</v>
      </c>
    </row>
    <row r="67" spans="1:5" ht="15.75">
      <c r="A67" s="7">
        <v>49</v>
      </c>
      <c r="B67" s="37" t="s">
        <v>39</v>
      </c>
      <c r="C67" s="38"/>
      <c r="D67" s="33">
        <f>268400/1.2</f>
        <v>223666.6666666667</v>
      </c>
      <c r="E67" s="34">
        <f t="shared" si="0"/>
        <v>268400</v>
      </c>
    </row>
    <row r="68" spans="1:5" ht="15.75">
      <c r="A68" s="7">
        <v>50</v>
      </c>
      <c r="B68" s="37" t="s">
        <v>38</v>
      </c>
      <c r="C68" s="38"/>
      <c r="D68" s="33">
        <f>301800/1.2</f>
        <v>251500</v>
      </c>
      <c r="E68" s="34">
        <f t="shared" si="0"/>
        <v>301800</v>
      </c>
    </row>
    <row r="69" spans="1:5" ht="15.75">
      <c r="A69" s="7">
        <v>51</v>
      </c>
      <c r="B69" s="37" t="s">
        <v>37</v>
      </c>
      <c r="C69" s="38"/>
      <c r="D69" s="33">
        <f>335300/1.2</f>
        <v>279416.6666666667</v>
      </c>
      <c r="E69" s="34">
        <f t="shared" si="0"/>
        <v>335300</v>
      </c>
    </row>
    <row r="70" spans="1:5" ht="15.75">
      <c r="A70" s="7"/>
      <c r="B70" s="39" t="s">
        <v>76</v>
      </c>
      <c r="C70" s="29"/>
      <c r="D70" s="24"/>
      <c r="E70" s="34"/>
    </row>
    <row r="71" spans="1:5" ht="31.5">
      <c r="A71" s="30">
        <v>52</v>
      </c>
      <c r="B71" s="40" t="s">
        <v>77</v>
      </c>
      <c r="C71" s="40" t="s">
        <v>78</v>
      </c>
      <c r="D71" s="8">
        <f>153200/1.2</f>
        <v>127666.66666666667</v>
      </c>
      <c r="E71" s="34">
        <f t="shared" si="0"/>
        <v>153200</v>
      </c>
    </row>
    <row r="72" spans="1:5" ht="31.5">
      <c r="A72" s="7">
        <v>53</v>
      </c>
      <c r="B72" s="40" t="s">
        <v>79</v>
      </c>
      <c r="C72" s="40" t="s">
        <v>78</v>
      </c>
      <c r="D72" s="8">
        <f>76500/1.2</f>
        <v>63750</v>
      </c>
      <c r="E72" s="34">
        <f t="shared" si="0"/>
        <v>76500</v>
      </c>
    </row>
    <row r="73" spans="1:5" ht="31.5">
      <c r="A73" s="30">
        <v>54</v>
      </c>
      <c r="B73" s="40" t="s">
        <v>77</v>
      </c>
      <c r="C73" s="29" t="s">
        <v>80</v>
      </c>
      <c r="D73" s="8">
        <f>15300/1.2</f>
        <v>12750</v>
      </c>
      <c r="E73" s="34">
        <f t="shared" si="0"/>
        <v>15300</v>
      </c>
    </row>
    <row r="74" spans="1:5" ht="31.5">
      <c r="A74" s="7">
        <v>55</v>
      </c>
      <c r="B74" s="40" t="s">
        <v>79</v>
      </c>
      <c r="C74" s="29" t="s">
        <v>80</v>
      </c>
      <c r="D74" s="8">
        <f>7650/1.2</f>
        <v>6375</v>
      </c>
      <c r="E74" s="34">
        <f t="shared" si="0"/>
        <v>7650</v>
      </c>
    </row>
    <row r="75" spans="1:5" ht="31.5">
      <c r="A75" s="30">
        <v>56</v>
      </c>
      <c r="B75" s="40" t="s">
        <v>81</v>
      </c>
      <c r="C75" s="40" t="s">
        <v>78</v>
      </c>
      <c r="D75" s="8">
        <f>118300/1.2</f>
        <v>98583.33333333334</v>
      </c>
      <c r="E75" s="34">
        <f t="shared" si="0"/>
        <v>118300</v>
      </c>
    </row>
    <row r="76" spans="1:5" ht="31.5">
      <c r="A76" s="30">
        <v>57</v>
      </c>
      <c r="B76" s="40" t="s">
        <v>82</v>
      </c>
      <c r="C76" s="29" t="s">
        <v>73</v>
      </c>
      <c r="D76" s="8">
        <f>30500/1.2</f>
        <v>25416.666666666668</v>
      </c>
      <c r="E76" s="34">
        <f t="shared" si="0"/>
        <v>30500</v>
      </c>
    </row>
    <row r="77" spans="1:5" ht="31.5">
      <c r="A77" s="7">
        <v>58</v>
      </c>
      <c r="B77" s="40" t="s">
        <v>83</v>
      </c>
      <c r="C77" s="29" t="s">
        <v>73</v>
      </c>
      <c r="D77" s="8">
        <f>33400/1.2</f>
        <v>27833.333333333336</v>
      </c>
      <c r="E77" s="34">
        <f t="shared" si="0"/>
        <v>33400</v>
      </c>
    </row>
    <row r="78" spans="1:5" ht="15.75">
      <c r="A78" s="30">
        <v>59</v>
      </c>
      <c r="B78" s="40" t="s">
        <v>84</v>
      </c>
      <c r="C78" s="29" t="s">
        <v>73</v>
      </c>
      <c r="D78" s="8">
        <f>35700/1.2</f>
        <v>29750</v>
      </c>
      <c r="E78" s="34">
        <f t="shared" si="0"/>
        <v>35700</v>
      </c>
    </row>
    <row r="79" spans="1:5" ht="15.75">
      <c r="A79" s="7">
        <v>60</v>
      </c>
      <c r="B79" s="40" t="s">
        <v>85</v>
      </c>
      <c r="C79" s="29" t="s">
        <v>73</v>
      </c>
      <c r="D79" s="8">
        <f>10000/1.2</f>
        <v>8333.333333333334</v>
      </c>
      <c r="E79" s="34">
        <f aca="true" t="shared" si="1" ref="E79:E129">D79*1.2</f>
        <v>10000</v>
      </c>
    </row>
    <row r="80" spans="1:5" ht="15.75">
      <c r="A80" s="30">
        <v>61</v>
      </c>
      <c r="B80" s="5" t="s">
        <v>86</v>
      </c>
      <c r="C80" s="6" t="s">
        <v>87</v>
      </c>
      <c r="D80" s="8">
        <f>8900/1.2</f>
        <v>7416.666666666667</v>
      </c>
      <c r="E80" s="34">
        <f t="shared" si="1"/>
        <v>8900</v>
      </c>
    </row>
    <row r="81" spans="1:5" ht="15.75">
      <c r="A81" s="30">
        <v>62</v>
      </c>
      <c r="B81" s="5" t="s">
        <v>88</v>
      </c>
      <c r="C81" s="29" t="s">
        <v>73</v>
      </c>
      <c r="D81" s="8">
        <f>2900/1.2</f>
        <v>2416.666666666667</v>
      </c>
      <c r="E81" s="34">
        <f t="shared" si="1"/>
        <v>2900.0000000000005</v>
      </c>
    </row>
    <row r="82" spans="1:5" ht="15.75">
      <c r="A82" s="7">
        <v>63</v>
      </c>
      <c r="B82" s="5" t="s">
        <v>89</v>
      </c>
      <c r="C82" s="6" t="s">
        <v>90</v>
      </c>
      <c r="D82" s="8">
        <f>9700/1.2</f>
        <v>8083.333333333334</v>
      </c>
      <c r="E82" s="34">
        <f t="shared" si="1"/>
        <v>9700</v>
      </c>
    </row>
    <row r="83" spans="1:5" ht="15.75">
      <c r="A83" s="30">
        <v>64</v>
      </c>
      <c r="B83" s="5" t="s">
        <v>91</v>
      </c>
      <c r="C83" s="6" t="s">
        <v>87</v>
      </c>
      <c r="D83" s="8">
        <f>8900/1.2</f>
        <v>7416.666666666667</v>
      </c>
      <c r="E83" s="34">
        <f t="shared" si="1"/>
        <v>8900</v>
      </c>
    </row>
    <row r="84" spans="1:5" ht="15.75">
      <c r="A84" s="7">
        <v>65</v>
      </c>
      <c r="B84" s="5" t="s">
        <v>92</v>
      </c>
      <c r="C84" s="6" t="s">
        <v>93</v>
      </c>
      <c r="D84" s="8">
        <f>6300/1.2</f>
        <v>5250</v>
      </c>
      <c r="E84" s="34">
        <f t="shared" si="1"/>
        <v>6300</v>
      </c>
    </row>
    <row r="85" spans="1:5" ht="31.5">
      <c r="A85" s="30">
        <v>66</v>
      </c>
      <c r="B85" s="5" t="s">
        <v>71</v>
      </c>
      <c r="C85" s="6" t="s">
        <v>72</v>
      </c>
      <c r="D85" s="8">
        <f>7000/1.2</f>
        <v>5833.333333333334</v>
      </c>
      <c r="E85" s="34">
        <f t="shared" si="1"/>
        <v>7000.000000000001</v>
      </c>
    </row>
    <row r="86" spans="1:5" ht="15.75">
      <c r="A86" s="30">
        <v>67</v>
      </c>
      <c r="B86" s="5" t="s">
        <v>94</v>
      </c>
      <c r="C86" s="29" t="s">
        <v>73</v>
      </c>
      <c r="D86" s="8">
        <f>400/1.2</f>
        <v>333.33333333333337</v>
      </c>
      <c r="E86" s="34">
        <f t="shared" si="1"/>
        <v>400.00000000000006</v>
      </c>
    </row>
    <row r="87" spans="1:5" ht="15.75">
      <c r="A87" s="7">
        <v>68</v>
      </c>
      <c r="B87" s="5" t="s">
        <v>95</v>
      </c>
      <c r="C87" s="29" t="s">
        <v>73</v>
      </c>
      <c r="D87" s="8">
        <f>3300/1.2</f>
        <v>2750</v>
      </c>
      <c r="E87" s="34">
        <f t="shared" si="1"/>
        <v>3300</v>
      </c>
    </row>
    <row r="88" spans="1:5" ht="15.75">
      <c r="A88" s="30">
        <v>69</v>
      </c>
      <c r="B88" s="5" t="s">
        <v>96</v>
      </c>
      <c r="C88" s="29" t="s">
        <v>73</v>
      </c>
      <c r="D88" s="8">
        <f>6700/1.2</f>
        <v>5583.333333333334</v>
      </c>
      <c r="E88" s="34">
        <f t="shared" si="1"/>
        <v>6700.000000000001</v>
      </c>
    </row>
    <row r="89" spans="1:5" ht="31.5">
      <c r="A89" s="7">
        <v>70</v>
      </c>
      <c r="B89" s="5" t="s">
        <v>97</v>
      </c>
      <c r="C89" s="6" t="s">
        <v>98</v>
      </c>
      <c r="D89" s="8">
        <f>2771000/1.2</f>
        <v>2309166.666666667</v>
      </c>
      <c r="E89" s="34">
        <f t="shared" si="1"/>
        <v>2771000.0000000005</v>
      </c>
    </row>
    <row r="90" spans="1:5" ht="15.75">
      <c r="A90" s="30">
        <v>71</v>
      </c>
      <c r="B90" s="5" t="s">
        <v>99</v>
      </c>
      <c r="C90" s="6" t="s">
        <v>100</v>
      </c>
      <c r="D90" s="8">
        <f>18900/1.2</f>
        <v>15750</v>
      </c>
      <c r="E90" s="34">
        <f t="shared" si="1"/>
        <v>18900</v>
      </c>
    </row>
    <row r="91" spans="1:5" ht="15.75">
      <c r="A91" s="30">
        <v>72</v>
      </c>
      <c r="B91" s="5" t="s">
        <v>101</v>
      </c>
      <c r="C91" s="6" t="s">
        <v>102</v>
      </c>
      <c r="D91" s="8">
        <f>17100/1.2</f>
        <v>14250</v>
      </c>
      <c r="E91" s="34">
        <f t="shared" si="1"/>
        <v>17100</v>
      </c>
    </row>
    <row r="92" spans="1:5" ht="15.75">
      <c r="A92" s="7">
        <v>73</v>
      </c>
      <c r="B92" s="5" t="s">
        <v>103</v>
      </c>
      <c r="C92" s="6" t="s">
        <v>11</v>
      </c>
      <c r="D92" s="8">
        <f>3000/1.2</f>
        <v>2500</v>
      </c>
      <c r="E92" s="34">
        <f t="shared" si="1"/>
        <v>3000</v>
      </c>
    </row>
    <row r="93" spans="1:5" ht="15.75">
      <c r="A93" s="30">
        <v>74</v>
      </c>
      <c r="B93" s="5" t="s">
        <v>104</v>
      </c>
      <c r="C93" s="6" t="s">
        <v>105</v>
      </c>
      <c r="D93" s="8">
        <f>7800/1.2</f>
        <v>6500</v>
      </c>
      <c r="E93" s="34">
        <f t="shared" si="1"/>
        <v>7800</v>
      </c>
    </row>
    <row r="94" spans="1:5" ht="15.75">
      <c r="A94" s="7">
        <v>75</v>
      </c>
      <c r="B94" s="5" t="s">
        <v>106</v>
      </c>
      <c r="C94" s="6" t="s">
        <v>87</v>
      </c>
      <c r="D94" s="8">
        <f>11800/1.2</f>
        <v>9833.333333333334</v>
      </c>
      <c r="E94" s="34">
        <f t="shared" si="1"/>
        <v>11800</v>
      </c>
    </row>
    <row r="95" spans="1:5" ht="31.5">
      <c r="A95" s="30">
        <v>76</v>
      </c>
      <c r="B95" s="5" t="s">
        <v>107</v>
      </c>
      <c r="C95" s="6" t="s">
        <v>100</v>
      </c>
      <c r="D95" s="8">
        <f>234100/1.2</f>
        <v>195083.33333333334</v>
      </c>
      <c r="E95" s="34">
        <f t="shared" si="1"/>
        <v>234100</v>
      </c>
    </row>
    <row r="96" spans="1:5" ht="15.75">
      <c r="A96" s="30">
        <v>77</v>
      </c>
      <c r="B96" s="5" t="s">
        <v>108</v>
      </c>
      <c r="C96" s="6" t="s">
        <v>109</v>
      </c>
      <c r="D96" s="8">
        <f>338800/1.2</f>
        <v>282333.3333333334</v>
      </c>
      <c r="E96" s="34">
        <f t="shared" si="1"/>
        <v>338800.00000000006</v>
      </c>
    </row>
    <row r="97" spans="1:5" ht="15.75">
      <c r="A97" s="7">
        <v>78</v>
      </c>
      <c r="B97" s="5" t="s">
        <v>110</v>
      </c>
      <c r="C97" s="6" t="s">
        <v>111</v>
      </c>
      <c r="D97" s="8">
        <f>168500/1.2</f>
        <v>140416.6666666667</v>
      </c>
      <c r="E97" s="34">
        <f t="shared" si="1"/>
        <v>168500.00000000003</v>
      </c>
    </row>
    <row r="98" spans="1:5" ht="15.75">
      <c r="A98" s="30">
        <v>79</v>
      </c>
      <c r="B98" s="5" t="s">
        <v>112</v>
      </c>
      <c r="C98" s="29" t="s">
        <v>73</v>
      </c>
      <c r="D98" s="8">
        <f>2500/1.2</f>
        <v>2083.3333333333335</v>
      </c>
      <c r="E98" s="34">
        <f t="shared" si="1"/>
        <v>2500</v>
      </c>
    </row>
    <row r="99" spans="1:5" ht="15.75">
      <c r="A99" s="7">
        <v>80</v>
      </c>
      <c r="B99" s="5" t="s">
        <v>113</v>
      </c>
      <c r="C99" s="6" t="s">
        <v>105</v>
      </c>
      <c r="D99" s="8">
        <f>360000/1.2</f>
        <v>300000</v>
      </c>
      <c r="E99" s="34">
        <f t="shared" si="1"/>
        <v>360000</v>
      </c>
    </row>
    <row r="100" spans="1:5" ht="15.75">
      <c r="A100" s="30">
        <v>81</v>
      </c>
      <c r="B100" s="5" t="s">
        <v>114</v>
      </c>
      <c r="C100" s="29" t="s">
        <v>73</v>
      </c>
      <c r="D100" s="8">
        <f>3500/1.2</f>
        <v>2916.666666666667</v>
      </c>
      <c r="E100" s="34">
        <f t="shared" si="1"/>
        <v>3500.0000000000005</v>
      </c>
    </row>
    <row r="101" spans="1:5" ht="15.75">
      <c r="A101" s="30">
        <v>82</v>
      </c>
      <c r="B101" s="5" t="s">
        <v>115</v>
      </c>
      <c r="C101" s="6" t="s">
        <v>90</v>
      </c>
      <c r="D101" s="8">
        <f>13400/1.2</f>
        <v>11166.666666666668</v>
      </c>
      <c r="E101" s="34">
        <f t="shared" si="1"/>
        <v>13400.000000000002</v>
      </c>
    </row>
    <row r="102" spans="1:5" ht="15.75">
      <c r="A102" s="7">
        <v>83</v>
      </c>
      <c r="B102" s="40" t="s">
        <v>116</v>
      </c>
      <c r="C102" s="6" t="s">
        <v>105</v>
      </c>
      <c r="D102" s="8">
        <f>443000/1.2</f>
        <v>369166.6666666667</v>
      </c>
      <c r="E102" s="34">
        <f t="shared" si="1"/>
        <v>443000</v>
      </c>
    </row>
    <row r="103" spans="1:5" ht="15.75">
      <c r="A103" s="30">
        <v>84</v>
      </c>
      <c r="B103" s="5" t="s">
        <v>117</v>
      </c>
      <c r="C103" s="29" t="s">
        <v>73</v>
      </c>
      <c r="D103" s="8">
        <f>2700/1.2</f>
        <v>2250</v>
      </c>
      <c r="E103" s="34">
        <f t="shared" si="1"/>
        <v>2700</v>
      </c>
    </row>
    <row r="104" spans="1:5" ht="15.75">
      <c r="A104" s="7">
        <v>85</v>
      </c>
      <c r="B104" s="5" t="s">
        <v>118</v>
      </c>
      <c r="C104" s="6" t="s">
        <v>8</v>
      </c>
      <c r="D104" s="8">
        <f>2700/1.2</f>
        <v>2250</v>
      </c>
      <c r="E104" s="34">
        <f t="shared" si="1"/>
        <v>2700</v>
      </c>
    </row>
    <row r="105" spans="1:5" ht="15.75">
      <c r="A105" s="30">
        <v>86</v>
      </c>
      <c r="B105" s="5" t="s">
        <v>119</v>
      </c>
      <c r="C105" s="6" t="s">
        <v>109</v>
      </c>
      <c r="D105" s="8">
        <f>17800/1.2</f>
        <v>14833.333333333334</v>
      </c>
      <c r="E105" s="34">
        <f t="shared" si="1"/>
        <v>17800</v>
      </c>
    </row>
    <row r="106" spans="1:5" ht="31.5">
      <c r="A106" s="30">
        <v>87</v>
      </c>
      <c r="B106" s="5" t="s">
        <v>120</v>
      </c>
      <c r="C106" s="6" t="s">
        <v>121</v>
      </c>
      <c r="D106" s="8">
        <f>195700/1.2</f>
        <v>163083.33333333334</v>
      </c>
      <c r="E106" s="34">
        <f t="shared" si="1"/>
        <v>195700</v>
      </c>
    </row>
    <row r="107" spans="1:5" ht="15.75">
      <c r="A107" s="7">
        <v>88</v>
      </c>
      <c r="B107" s="5" t="s">
        <v>122</v>
      </c>
      <c r="C107" s="6" t="s">
        <v>105</v>
      </c>
      <c r="D107" s="8">
        <f>94200/1.2</f>
        <v>78500</v>
      </c>
      <c r="E107" s="34">
        <f t="shared" si="1"/>
        <v>94200</v>
      </c>
    </row>
    <row r="108" spans="1:5" ht="15.75">
      <c r="A108" s="30">
        <v>89</v>
      </c>
      <c r="B108" s="5" t="s">
        <v>123</v>
      </c>
      <c r="C108" s="6" t="s">
        <v>68</v>
      </c>
      <c r="D108" s="8">
        <f>6300/1.2</f>
        <v>5250</v>
      </c>
      <c r="E108" s="34">
        <f t="shared" si="1"/>
        <v>6300</v>
      </c>
    </row>
    <row r="109" spans="1:5" ht="15.75">
      <c r="A109" s="7">
        <v>90</v>
      </c>
      <c r="B109" s="5" t="s">
        <v>124</v>
      </c>
      <c r="C109" s="6" t="s">
        <v>125</v>
      </c>
      <c r="D109" s="8">
        <f>27300/1.2</f>
        <v>22750</v>
      </c>
      <c r="E109" s="34">
        <f t="shared" si="1"/>
        <v>27300</v>
      </c>
    </row>
    <row r="110" spans="1:5" ht="15.75">
      <c r="A110" s="30">
        <v>91</v>
      </c>
      <c r="B110" s="5" t="s">
        <v>126</v>
      </c>
      <c r="C110" s="29" t="s">
        <v>73</v>
      </c>
      <c r="D110" s="8">
        <f>7800/1.2</f>
        <v>6500</v>
      </c>
      <c r="E110" s="34">
        <f t="shared" si="1"/>
        <v>7800</v>
      </c>
    </row>
    <row r="111" spans="1:5" ht="15.75">
      <c r="A111" s="30">
        <v>92</v>
      </c>
      <c r="B111" s="5" t="s">
        <v>127</v>
      </c>
      <c r="C111" s="6" t="s">
        <v>121</v>
      </c>
      <c r="D111" s="8">
        <f>133700/1.2</f>
        <v>111416.66666666667</v>
      </c>
      <c r="E111" s="34">
        <f t="shared" si="1"/>
        <v>133700</v>
      </c>
    </row>
    <row r="112" spans="1:5" ht="15.75">
      <c r="A112" s="7">
        <v>93</v>
      </c>
      <c r="B112" s="5" t="s">
        <v>128</v>
      </c>
      <c r="C112" s="6" t="s">
        <v>121</v>
      </c>
      <c r="D112" s="8">
        <f>133700/1.2</f>
        <v>111416.66666666667</v>
      </c>
      <c r="E112" s="34">
        <f t="shared" si="1"/>
        <v>133700</v>
      </c>
    </row>
    <row r="113" spans="1:5" ht="15.75">
      <c r="A113" s="30">
        <v>94</v>
      </c>
      <c r="B113" s="5" t="s">
        <v>129</v>
      </c>
      <c r="C113" s="29" t="s">
        <v>73</v>
      </c>
      <c r="D113" s="8">
        <f>300/1.2</f>
        <v>250</v>
      </c>
      <c r="E113" s="34">
        <f t="shared" si="1"/>
        <v>300</v>
      </c>
    </row>
    <row r="114" spans="1:5" ht="15.75">
      <c r="A114" s="7">
        <v>95</v>
      </c>
      <c r="B114" s="5" t="s">
        <v>130</v>
      </c>
      <c r="C114" s="29" t="s">
        <v>73</v>
      </c>
      <c r="D114" s="8">
        <f>3300/1.2</f>
        <v>2750</v>
      </c>
      <c r="E114" s="34">
        <f t="shared" si="1"/>
        <v>3300</v>
      </c>
    </row>
    <row r="115" spans="1:5" ht="15.75">
      <c r="A115" s="30">
        <v>96</v>
      </c>
      <c r="B115" s="41" t="s">
        <v>131</v>
      </c>
      <c r="C115" s="29" t="s">
        <v>73</v>
      </c>
      <c r="D115" s="8">
        <f>16700/1.2</f>
        <v>13916.666666666668</v>
      </c>
      <c r="E115" s="34">
        <f t="shared" si="1"/>
        <v>16700</v>
      </c>
    </row>
    <row r="116" spans="1:5" ht="15.75">
      <c r="A116" s="30">
        <v>97</v>
      </c>
      <c r="B116" s="41" t="s">
        <v>132</v>
      </c>
      <c r="C116" s="6" t="s">
        <v>121</v>
      </c>
      <c r="D116" s="8">
        <f>179100/1.2</f>
        <v>149250</v>
      </c>
      <c r="E116" s="34">
        <f t="shared" si="1"/>
        <v>179100</v>
      </c>
    </row>
    <row r="117" spans="1:5" ht="31.5">
      <c r="A117" s="7">
        <v>98</v>
      </c>
      <c r="B117" s="41" t="s">
        <v>133</v>
      </c>
      <c r="C117" s="6" t="s">
        <v>121</v>
      </c>
      <c r="D117" s="8">
        <f>187200/1.2</f>
        <v>156000</v>
      </c>
      <c r="E117" s="34">
        <f t="shared" si="1"/>
        <v>187200</v>
      </c>
    </row>
    <row r="118" spans="1:5" ht="31.5">
      <c r="A118" s="30">
        <v>99</v>
      </c>
      <c r="B118" s="41" t="s">
        <v>134</v>
      </c>
      <c r="C118" s="6" t="s">
        <v>121</v>
      </c>
      <c r="D118" s="8">
        <f>168300/1.2</f>
        <v>140250</v>
      </c>
      <c r="E118" s="34">
        <f t="shared" si="1"/>
        <v>168300</v>
      </c>
    </row>
    <row r="119" spans="1:5" ht="31.5">
      <c r="A119" s="7">
        <v>100</v>
      </c>
      <c r="B119" s="6" t="s">
        <v>61</v>
      </c>
      <c r="C119" s="29" t="s">
        <v>9</v>
      </c>
      <c r="D119" s="24">
        <f>600/1.2</f>
        <v>500</v>
      </c>
      <c r="E119" s="34">
        <f t="shared" si="1"/>
        <v>600</v>
      </c>
    </row>
    <row r="120" spans="1:5" ht="31.5">
      <c r="A120" s="30">
        <v>101</v>
      </c>
      <c r="B120" s="37" t="s">
        <v>52</v>
      </c>
      <c r="C120" s="31"/>
      <c r="D120" s="24">
        <f>34100/1.2</f>
        <v>28416.666666666668</v>
      </c>
      <c r="E120" s="34">
        <f t="shared" si="1"/>
        <v>34100</v>
      </c>
    </row>
    <row r="121" spans="1:5" ht="15.75">
      <c r="A121" s="30">
        <v>102</v>
      </c>
      <c r="B121" s="37" t="s">
        <v>45</v>
      </c>
      <c r="C121" s="31"/>
      <c r="D121" s="24">
        <f>67500/1.2</f>
        <v>56250</v>
      </c>
      <c r="E121" s="34">
        <f t="shared" si="1"/>
        <v>67500</v>
      </c>
    </row>
    <row r="122" spans="1:5" ht="15.75">
      <c r="A122" s="7">
        <v>103</v>
      </c>
      <c r="B122" s="37" t="s">
        <v>44</v>
      </c>
      <c r="C122" s="31"/>
      <c r="D122" s="24">
        <f>101000/1.2</f>
        <v>84166.66666666667</v>
      </c>
      <c r="E122" s="34">
        <f t="shared" si="1"/>
        <v>101000</v>
      </c>
    </row>
    <row r="123" spans="1:5" ht="15.75">
      <c r="A123" s="30">
        <v>104</v>
      </c>
      <c r="B123" s="37" t="s">
        <v>43</v>
      </c>
      <c r="C123" s="31"/>
      <c r="D123" s="24">
        <f>134500/1.2</f>
        <v>112083.33333333334</v>
      </c>
      <c r="E123" s="34">
        <f t="shared" si="1"/>
        <v>134500</v>
      </c>
    </row>
    <row r="124" spans="1:5" ht="15.75">
      <c r="A124" s="7">
        <v>105</v>
      </c>
      <c r="B124" s="37" t="s">
        <v>42</v>
      </c>
      <c r="C124" s="31"/>
      <c r="D124" s="24">
        <f>167900/1.2</f>
        <v>139916.6666666667</v>
      </c>
      <c r="E124" s="34">
        <f t="shared" si="1"/>
        <v>167900.00000000003</v>
      </c>
    </row>
    <row r="125" spans="1:5" ht="15.75">
      <c r="A125" s="30">
        <v>106</v>
      </c>
      <c r="B125" s="37" t="s">
        <v>41</v>
      </c>
      <c r="C125" s="31"/>
      <c r="D125" s="24">
        <f>201400/1.2</f>
        <v>167833.33333333334</v>
      </c>
      <c r="E125" s="34">
        <f t="shared" si="1"/>
        <v>201400</v>
      </c>
    </row>
    <row r="126" spans="1:5" ht="15.75">
      <c r="A126" s="30">
        <v>107</v>
      </c>
      <c r="B126" s="37" t="s">
        <v>40</v>
      </c>
      <c r="C126" s="31"/>
      <c r="D126" s="24">
        <f>234900/1.2</f>
        <v>195750</v>
      </c>
      <c r="E126" s="34">
        <f t="shared" si="1"/>
        <v>234900</v>
      </c>
    </row>
    <row r="127" spans="1:5" ht="15.75">
      <c r="A127" s="7">
        <v>108</v>
      </c>
      <c r="B127" s="37" t="s">
        <v>39</v>
      </c>
      <c r="C127" s="31"/>
      <c r="D127" s="24">
        <f>268400/1.2</f>
        <v>223666.6666666667</v>
      </c>
      <c r="E127" s="34">
        <f t="shared" si="1"/>
        <v>268400</v>
      </c>
    </row>
    <row r="128" spans="1:5" ht="15.75">
      <c r="A128" s="30">
        <v>109</v>
      </c>
      <c r="B128" s="37" t="s">
        <v>38</v>
      </c>
      <c r="C128" s="31"/>
      <c r="D128" s="24">
        <f>301800/1.2</f>
        <v>251500</v>
      </c>
      <c r="E128" s="34">
        <f t="shared" si="1"/>
        <v>301800</v>
      </c>
    </row>
    <row r="129" spans="1:5" ht="15.75">
      <c r="A129" s="7">
        <v>110</v>
      </c>
      <c r="B129" s="37" t="s">
        <v>37</v>
      </c>
      <c r="C129" s="31"/>
      <c r="D129" s="24">
        <f>335300/1.2</f>
        <v>279416.6666666667</v>
      </c>
      <c r="E129" s="34">
        <f t="shared" si="1"/>
        <v>335300</v>
      </c>
    </row>
  </sheetData>
  <sheetProtection/>
  <mergeCells count="6">
    <mergeCell ref="A1:B1"/>
    <mergeCell ref="A2:B2"/>
    <mergeCell ref="A3:B3"/>
    <mergeCell ref="A6:B6"/>
    <mergeCell ref="A9:E9"/>
    <mergeCell ref="A7:F8"/>
  </mergeCells>
  <printOptions/>
  <pageMargins left="1.6141732283464567" right="0.5118110236220472" top="0.5118110236220472" bottom="0.5511811023622047" header="0.5118110236220472" footer="0.5118110236220472"/>
  <pageSetup fitToHeight="4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imelikova</dc:creator>
  <cp:keywords/>
  <dc:description/>
  <cp:lastModifiedBy>Мармыш Павел Юльянович</cp:lastModifiedBy>
  <cp:lastPrinted>2023-08-03T08:36:29Z</cp:lastPrinted>
  <dcterms:created xsi:type="dcterms:W3CDTF">2008-02-12T08:41:40Z</dcterms:created>
  <dcterms:modified xsi:type="dcterms:W3CDTF">2023-09-06T12:32:24Z</dcterms:modified>
  <cp:category/>
  <cp:version/>
  <cp:contentType/>
  <cp:contentStatus/>
</cp:coreProperties>
</file>